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calcPr calcId="144525"/>
</workbook>
</file>

<file path=xl/sharedStrings.xml><?xml version="1.0" encoding="utf-8"?>
<sst xmlns="http://schemas.openxmlformats.org/spreadsheetml/2006/main" count="329" uniqueCount="190">
  <si>
    <t>附件3：</t>
  </si>
  <si>
    <t>项目中标候选人拟派人员在库情况统计表</t>
  </si>
  <si>
    <t>序号</t>
  </si>
  <si>
    <t>项目编号</t>
  </si>
  <si>
    <t>项目名称</t>
  </si>
  <si>
    <t>中标人候选人</t>
  </si>
  <si>
    <t>项目拟派人员在库比例</t>
  </si>
  <si>
    <t>项目负责人</t>
  </si>
  <si>
    <t>备注</t>
  </si>
  <si>
    <t>YGKL20210009A</t>
  </si>
  <si>
    <t>京西林场2019年森林防火道路系统建设工程一标段（施工）</t>
  </si>
  <si>
    <t>北京市园林绿化集团有限公司</t>
  </si>
  <si>
    <t>杨超</t>
  </si>
  <si>
    <t>中标企业</t>
  </si>
  <si>
    <t>北京润安园林绿化有限公司</t>
  </si>
  <si>
    <t>诸葛雪瑾</t>
  </si>
  <si>
    <t>北京北控生态建设集团有限公司</t>
  </si>
  <si>
    <t>张雪辉</t>
  </si>
  <si>
    <t>YGKL20200312A</t>
  </si>
  <si>
    <t>北京地铁17号线工程次渠南停车场工程园林绿化</t>
  </si>
  <si>
    <t>杨海英</t>
  </si>
  <si>
    <t>北京朝园弘园林绿化有限责任公司</t>
  </si>
  <si>
    <t>姚烁</t>
  </si>
  <si>
    <t>北京顺鑫绿洲锦绣园林工程有限公司</t>
  </si>
  <si>
    <t>王健</t>
  </si>
  <si>
    <t>YGKL20210003A</t>
  </si>
  <si>
    <t>永金里小区外侧绿色空间改造提升工程（施工）</t>
  </si>
  <si>
    <t>北京市新海园林工程有限公司</t>
  </si>
  <si>
    <t>李晴</t>
  </si>
  <si>
    <t>北京五环清馨园林绿化有限公司</t>
  </si>
  <si>
    <t>刘东龙</t>
  </si>
  <si>
    <t>北京金都园林绿化有限责任公司</t>
  </si>
  <si>
    <t>孔爱辉</t>
  </si>
  <si>
    <t>YGKL20210023A</t>
  </si>
  <si>
    <t>阜石路沿线冬奥会保障区域环境建设项目（永定路街道）</t>
  </si>
  <si>
    <t>张丹娟</t>
  </si>
  <si>
    <t>北京路桥诺亚方舟园林绿化有限公司</t>
  </si>
  <si>
    <t>范恩珠</t>
  </si>
  <si>
    <t>徐妞</t>
  </si>
  <si>
    <t>YGKL20210022A</t>
  </si>
  <si>
    <t>昌平区2021年浅山荒山造林工程</t>
  </si>
  <si>
    <t>马金娜</t>
  </si>
  <si>
    <t>北京丰顺卉园园林绿化工程有限公司</t>
  </si>
  <si>
    <t>寇海滨</t>
  </si>
  <si>
    <t>北京天房绿茵园林绿化工程有限公司</t>
  </si>
  <si>
    <t>梁桂霞</t>
  </si>
  <si>
    <t>YGKL20200313A</t>
  </si>
  <si>
    <t>北京城市副中心行政办公区玉带河大街（潞城西路-宋梁路）道路工程绿化工程（施工）</t>
  </si>
  <si>
    <t>北京京彩弘景园林工程有限公司</t>
  </si>
  <si>
    <t>李峥</t>
  </si>
  <si>
    <t>北京市园林设计工程有限公司</t>
  </si>
  <si>
    <t>李春宏</t>
  </si>
  <si>
    <t>北京市首发天人生态景观有限公司</t>
  </si>
  <si>
    <t>代亮</t>
  </si>
  <si>
    <t>YGKL20200321A</t>
  </si>
  <si>
    <t>通州区东方厂周边棚户区改造安置房项目园林景观工程二标段（施工）（二次招标）</t>
  </si>
  <si>
    <t>毕然</t>
  </si>
  <si>
    <t>崔慧珍</t>
  </si>
  <si>
    <t>北京市花木有限公司</t>
  </si>
  <si>
    <t>韩铁军</t>
  </si>
  <si>
    <t>YGKL20200319A</t>
  </si>
  <si>
    <t>通州区东方厂周边棚户区改造安置房项目园林景观工程一标段（施工）</t>
  </si>
  <si>
    <t>汪朝</t>
  </si>
  <si>
    <t>YGKL20200315A</t>
  </si>
  <si>
    <t>1#住宅楼等37项（大兴区采育镇区01-0005及01-0033地块二类居住、商业金融用地项目）-园林景观工程二标段（施工）</t>
  </si>
  <si>
    <t>北京乾建绿化工程有限公司</t>
  </si>
  <si>
    <t>白海峰</t>
  </si>
  <si>
    <t>北京三元绿化工程有限公司</t>
  </si>
  <si>
    <t>李静</t>
  </si>
  <si>
    <t>北京安海之弋园林古建工程有限公司</t>
  </si>
  <si>
    <t>王珂</t>
  </si>
  <si>
    <t>YGKL20210020A</t>
  </si>
  <si>
    <t>昌平区2021年园林绿化局平原重点区域造林绿化工程（施工）（二次招标）</t>
  </si>
  <si>
    <t>北京绿佳杰园林工程有限公司</t>
  </si>
  <si>
    <t>雷静</t>
  </si>
  <si>
    <t>张震</t>
  </si>
  <si>
    <t>北京花乡花木集团有限公司</t>
  </si>
  <si>
    <t>陈原</t>
  </si>
  <si>
    <t>YYQL20210001A</t>
  </si>
  <si>
    <t>长阳镇北部组团住宅小区经济适用房配套小学项目（教学楼等3项）园林绿化工程（二次招标）</t>
  </si>
  <si>
    <t>北京绿茵大地园林绿化工程有限公司</t>
  </si>
  <si>
    <t>韩小垛</t>
  </si>
  <si>
    <t>常州市神州建设有限公司</t>
  </si>
  <si>
    <t>陈建新</t>
  </si>
  <si>
    <t>北京誉盈建设工程有限公司</t>
  </si>
  <si>
    <t>金常青</t>
  </si>
  <si>
    <t>YGKL20200285A</t>
  </si>
  <si>
    <t>北京北汽越野车棚改定向安置房项目一期（SY00-0007-6032地块）工程、（SY00-0007-6036地块）工程、（SY00-0007-6041地块）工程、（D地块）工程室外景观园林绿化工程</t>
  </si>
  <si>
    <t>北京汇峰建设工程有限责任公司
变更为：北京首控建设工程有限责任公司</t>
  </si>
  <si>
    <t>傅鲜桃</t>
  </si>
  <si>
    <t>北京绿京华生态园林股份有限公司</t>
  </si>
  <si>
    <t>张欢</t>
  </si>
  <si>
    <t>3</t>
  </si>
  <si>
    <t>王玮琳</t>
  </si>
  <si>
    <t>YGKL20200308A</t>
  </si>
  <si>
    <t>第十届中国花卉博览会北京室外园建设园林绿化工程施工采购项目</t>
  </si>
  <si>
    <t>于艳艳</t>
  </si>
  <si>
    <t>北京丹青园林绿化有限责任公司</t>
  </si>
  <si>
    <t>王磊</t>
  </si>
  <si>
    <t>YGKL20200292A</t>
  </si>
  <si>
    <t>北京丽泽金融商务区滨水文化公园（一期）建设工程</t>
  </si>
  <si>
    <t>江苏尧塘园林绿化集团有限公司</t>
  </si>
  <si>
    <t>周国全</t>
  </si>
  <si>
    <t>柏超</t>
  </si>
  <si>
    <t>林巧玲</t>
  </si>
  <si>
    <t>YGKL20200295A</t>
  </si>
  <si>
    <t>北京市通州区潞城镇棚户区改造土地开发项目A区杨坨三号地安置房（中、南区）项目一标段园林景观工程</t>
  </si>
  <si>
    <t>王盼伟</t>
  </si>
  <si>
    <t>YGKL20200296A</t>
  </si>
  <si>
    <t>北京市通州区潞城镇棚户区改造土地开发项目A区杨坨三号地安置房（中、南区）项目二标段园林景观工程</t>
  </si>
  <si>
    <t>李美军</t>
  </si>
  <si>
    <t>北京百环园林绿化工程有限公司</t>
  </si>
  <si>
    <t>江涛</t>
  </si>
  <si>
    <t>已离职</t>
  </si>
  <si>
    <t>YGKL20200300A</t>
  </si>
  <si>
    <t>石景山区衙门口棚户区改造土地开发项目回迁安置房一期（1612-731地块）（1#住宅楼等10项）绿化工程</t>
  </si>
  <si>
    <t>河南省生态园林绿化建设有限公司</t>
  </si>
  <si>
    <t>周保伟</t>
  </si>
  <si>
    <t>京誉生态建设有限公司</t>
  </si>
  <si>
    <t>吴钊</t>
  </si>
  <si>
    <t>北京中和生态园林有限公司</t>
  </si>
  <si>
    <t>熊永</t>
  </si>
  <si>
    <t>YGKL20200241A</t>
  </si>
  <si>
    <t>纪家庙花园建设工程（施工）</t>
  </si>
  <si>
    <t>黄晋涛</t>
  </si>
  <si>
    <t>赵玉斌</t>
  </si>
  <si>
    <t>尹衍峰</t>
  </si>
  <si>
    <t>YGKL20200287A</t>
  </si>
  <si>
    <t>北京雁栖湖生态发展示范区环境整治定向安置房项目一标段园林绿化项目</t>
  </si>
  <si>
    <t>王菁</t>
  </si>
  <si>
    <t>姜冉</t>
  </si>
  <si>
    <t>江西景观建设集团有限公司</t>
  </si>
  <si>
    <t>李美玉</t>
  </si>
  <si>
    <t>YGKL20200288A</t>
  </si>
  <si>
    <t>北京雁栖湖生态发展示范区环境整治定向安置房项目二标段园林绿化项目</t>
  </si>
  <si>
    <t>张莹颖</t>
  </si>
  <si>
    <t>马捷</t>
  </si>
  <si>
    <t>赵鑫</t>
  </si>
  <si>
    <t>YGKL20200307A</t>
  </si>
  <si>
    <t>石景山区衙门口棚户区改造土地开发项目回迁安置房一期（1612-730地块）（1#住宅楼等9项）绿化工程</t>
  </si>
  <si>
    <t>北京如景生态园林绿化有限公司</t>
  </si>
  <si>
    <t>张媛源</t>
  </si>
  <si>
    <t>北京路桥海威园林绿化有限公司</t>
  </si>
  <si>
    <t>贺连芳</t>
  </si>
  <si>
    <t>YGKL20200289A</t>
  </si>
  <si>
    <t>北京雁栖湖生态发展示范区环境整治定向安置房项目三标段园林绿化项目</t>
  </si>
  <si>
    <t>YGKL20200311A</t>
  </si>
  <si>
    <t>朝阳区豆各庄3、4号地通惠灌渠东侧地块东城区旧城保护定向安置房项目（东区5#地）园林绿化工程</t>
  </si>
  <si>
    <t>北京世纪经典园林绿化有限公司</t>
  </si>
  <si>
    <t>李凤雷</t>
  </si>
  <si>
    <t>武佩文</t>
  </si>
  <si>
    <t>YGKL20200316A</t>
  </si>
  <si>
    <t>海丰家园代征绿地建设工程（施工）（二次招标）</t>
  </si>
  <si>
    <t>河南翰墨园林工程有限公司</t>
  </si>
  <si>
    <t>李春辉</t>
  </si>
  <si>
    <t>胜利园林有限公司</t>
  </si>
  <si>
    <t>李红艳</t>
  </si>
  <si>
    <t>YGKL20200309A</t>
  </si>
  <si>
    <t>1#住宅楼等34项（大兴区采育镇区01-0009及01-0049地块二类居住、商业金融用地项目）-园林景观工程一标段（施工）</t>
  </si>
  <si>
    <t>北京京林园林集团有限公司</t>
  </si>
  <si>
    <t>孟慧颖</t>
  </si>
  <si>
    <t>北京艺苑风景园林工程有限公司</t>
  </si>
  <si>
    <t>吴银娟</t>
  </si>
  <si>
    <t>YGKL20200310A</t>
  </si>
  <si>
    <t>1#住宅楼等34项（大兴区采育镇区01-0009及01-0049地块二类居住、商业金融用地项目）-园林景观工程二标段（施工）</t>
  </si>
  <si>
    <t>YGKL20200303A</t>
  </si>
  <si>
    <t>绿化恢复三期工程（施工）</t>
  </si>
  <si>
    <t>张骁</t>
  </si>
  <si>
    <t>YGKL20200318A</t>
  </si>
  <si>
    <t>扬州世园会北京园建设园林绿化工程施工采购项目</t>
  </si>
  <si>
    <t>信金娜</t>
  </si>
  <si>
    <t>王玥</t>
  </si>
  <si>
    <t>YGKL20200242A</t>
  </si>
  <si>
    <t>花城绿地提升改造项目（施工）</t>
  </si>
  <si>
    <t>朱正荣</t>
  </si>
  <si>
    <t>刘瀚杰</t>
  </si>
  <si>
    <t>YGKL20210001A</t>
  </si>
  <si>
    <t>大兴区2021年屋顶绿化项目（施工）</t>
  </si>
  <si>
    <t>孙晔晖</t>
  </si>
  <si>
    <t>赵静</t>
  </si>
  <si>
    <t>郑光霞</t>
  </si>
  <si>
    <t>YGKL20200304A</t>
  </si>
  <si>
    <t>北京冬季奥运村人才公租房项目绿化工程（施工）</t>
  </si>
  <si>
    <t>闫金安</t>
  </si>
  <si>
    <t>YGKL20200306A</t>
  </si>
  <si>
    <t>中央民族大学新校区绿化庭院工程（一期）</t>
  </si>
  <si>
    <t>王静</t>
  </si>
  <si>
    <t>YGKL20210010A</t>
  </si>
  <si>
    <t>京西林场2019年森林防火道路系统建设工程二标段（施工）</t>
  </si>
  <si>
    <t>张伟丽</t>
  </si>
</sst>
</file>

<file path=xl/styles.xml><?xml version="1.0" encoding="utf-8"?>
<styleSheet xmlns="http://schemas.openxmlformats.org/spreadsheetml/2006/main">
  <numFmts count="5">
    <numFmt numFmtId="43" formatCode="_ * #,##0.00_ ;_ * \-#,##0.00_ ;_ * &quot;-&quot;??_ ;_ @_ "/>
    <numFmt numFmtId="176" formatCode="_ \¥* #,##0.00_ ;_ \¥* \-#,##0.00_ ;_ \¥* &quot;-&quot;??_ ;_ @_ "/>
    <numFmt numFmtId="177" formatCode="000000"/>
    <numFmt numFmtId="41" formatCode="_ * #,##0_ ;_ * \-#,##0_ ;_ * &quot;-&quot;_ ;_ @_ "/>
    <numFmt numFmtId="42" formatCode="_ &quot;￥&quot;* #,##0_ ;_ &quot;￥&quot;* \-#,##0_ ;_ &quot;￥&quot;* &quot;-&quot;_ ;_ @_ "/>
  </numFmts>
  <fonts count="31">
    <font>
      <sz val="11"/>
      <color theme="1"/>
      <name val="宋体"/>
      <charset val="134"/>
      <scheme val="minor"/>
    </font>
    <font>
      <sz val="12"/>
      <color theme="1"/>
      <name val="宋体"/>
      <charset val="134"/>
      <scheme val="minor"/>
    </font>
    <font>
      <sz val="10"/>
      <color theme="1"/>
      <name val="宋体"/>
      <charset val="134"/>
      <scheme val="minor"/>
    </font>
    <font>
      <b/>
      <sz val="18"/>
      <color theme="1"/>
      <name val="宋体"/>
      <charset val="134"/>
      <scheme val="minor"/>
    </font>
    <font>
      <b/>
      <sz val="10"/>
      <color theme="1"/>
      <name val="宋体"/>
      <charset val="134"/>
      <scheme val="minor"/>
    </font>
    <font>
      <b/>
      <sz val="12"/>
      <color theme="1"/>
      <name val="宋体"/>
      <charset val="134"/>
      <scheme val="minor"/>
    </font>
    <font>
      <sz val="10"/>
      <color theme="1" tint="0.149998474074526"/>
      <name val="宋体"/>
      <charset val="134"/>
      <scheme val="minor"/>
    </font>
    <font>
      <b/>
      <sz val="11"/>
      <color theme="1"/>
      <name val="宋体"/>
      <charset val="134"/>
      <scheme val="minor"/>
    </font>
    <font>
      <sz val="10"/>
      <name val="宋体"/>
      <charset val="134"/>
      <scheme val="minor"/>
    </font>
    <font>
      <sz val="9"/>
      <color theme="1"/>
      <name val="宋体"/>
      <charset val="134"/>
      <scheme val="minor"/>
    </font>
    <font>
      <b/>
      <sz val="10"/>
      <name val="宋体"/>
      <charset val="134"/>
      <scheme val="minor"/>
    </font>
    <font>
      <b/>
      <sz val="10"/>
      <color rgb="FFFF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8"/>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13" fillId="14"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0"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1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23" fillId="0" borderId="3"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176" fontId="0" fillId="0" borderId="0" applyFont="false" applyFill="false" applyBorder="false" applyAlignment="false" applyProtection="false">
      <alignment vertical="center"/>
    </xf>
    <xf numFmtId="0" fontId="13" fillId="25" borderId="0" applyNumberFormat="false" applyBorder="false" applyAlignment="false" applyProtection="false">
      <alignment vertical="center"/>
    </xf>
    <xf numFmtId="0" fontId="26" fillId="12" borderId="7"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2"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8" fillId="30" borderId="7" applyNumberFormat="false" applyAlignment="false" applyProtection="false">
      <alignment vertical="center"/>
    </xf>
    <xf numFmtId="0" fontId="22" fillId="12" borderId="6" applyNumberFormat="false" applyAlignment="false" applyProtection="false">
      <alignment vertical="center"/>
    </xf>
    <xf numFmtId="0" fontId="29" fillId="31" borderId="8" applyNumberFormat="false" applyAlignment="false" applyProtection="false">
      <alignment vertical="center"/>
    </xf>
    <xf numFmtId="0" fontId="30" fillId="0" borderId="9" applyNumberFormat="false" applyFill="false" applyAlignment="false" applyProtection="false">
      <alignment vertical="center"/>
    </xf>
    <xf numFmtId="0" fontId="12" fillId="32"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5" fillId="2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46">
    <xf numFmtId="0" fontId="0" fillId="0" borderId="0" xfId="0"/>
    <xf numFmtId="0" fontId="1" fillId="0" borderId="0" xfId="0" applyFont="true" applyBorder="true" applyAlignment="true">
      <alignment horizontal="center" wrapText="true"/>
    </xf>
    <xf numFmtId="0" fontId="2" fillId="0" borderId="0" xfId="0" applyFont="true" applyBorder="true"/>
    <xf numFmtId="0" fontId="2" fillId="0" borderId="0" xfId="0" applyFont="true" applyBorder="true" applyAlignment="true">
      <alignment horizontal="center" vertical="center"/>
    </xf>
    <xf numFmtId="0" fontId="1" fillId="0" borderId="0" xfId="0" applyFont="true" applyBorder="true" applyAlignment="true">
      <alignment horizontal="left"/>
    </xf>
    <xf numFmtId="177" fontId="1" fillId="0" borderId="0" xfId="0" applyNumberFormat="true" applyFont="true" applyFill="true" applyBorder="true"/>
    <xf numFmtId="0" fontId="1" fillId="0" borderId="0" xfId="0" applyFont="true" applyFill="true" applyBorder="true" applyAlignment="true">
      <alignment horizontal="left"/>
    </xf>
    <xf numFmtId="0" fontId="1" fillId="0" borderId="0" xfId="0" applyFont="true" applyFill="true" applyBorder="true"/>
    <xf numFmtId="0" fontId="1" fillId="0" borderId="0" xfId="0" applyFont="true" applyFill="true" applyBorder="true" applyAlignment="true">
      <alignment horizontal="center"/>
    </xf>
    <xf numFmtId="0" fontId="1" fillId="0" borderId="0" xfId="0" applyFont="true" applyBorder="true" applyAlignment="true">
      <alignment horizontal="center"/>
    </xf>
    <xf numFmtId="0" fontId="1" fillId="0" borderId="0" xfId="0" applyFont="true" applyBorder="true"/>
    <xf numFmtId="0" fontId="2" fillId="0" borderId="0" xfId="0" applyFont="true" applyAlignment="true">
      <alignment horizontal="left" vertical="center"/>
    </xf>
    <xf numFmtId="0" fontId="3" fillId="0" borderId="0" xfId="0" applyFont="true" applyAlignment="true">
      <alignment horizontal="center" vertical="center"/>
    </xf>
    <xf numFmtId="0" fontId="4" fillId="0" borderId="1" xfId="0" applyFont="true" applyBorder="true" applyAlignment="true">
      <alignment horizontal="center" vertical="center"/>
    </xf>
    <xf numFmtId="0" fontId="5" fillId="0" borderId="1" xfId="0" applyFont="true" applyBorder="true" applyAlignment="true">
      <alignment horizontal="center" vertical="center" wrapText="true"/>
    </xf>
    <xf numFmtId="177" fontId="5" fillId="0" borderId="1" xfId="0" applyNumberFormat="true" applyFont="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2" fillId="0" borderId="1" xfId="0" applyFont="true" applyBorder="true" applyAlignment="true">
      <alignment horizontal="center" vertical="center"/>
    </xf>
    <xf numFmtId="0" fontId="2" fillId="0" borderId="1" xfId="0" applyFont="true" applyFill="true" applyBorder="true" applyAlignment="true">
      <alignment horizontal="center" vertical="center"/>
    </xf>
    <xf numFmtId="177" fontId="2" fillId="0" borderId="1" xfId="0" applyNumberFormat="true" applyFont="true" applyFill="true" applyBorder="true" applyAlignment="true">
      <alignment horizontal="left" vertical="center" wrapText="true"/>
    </xf>
    <xf numFmtId="0" fontId="2" fillId="0" borderId="1" xfId="22" applyNumberFormat="true" applyFont="true" applyFill="true" applyBorder="true" applyAlignment="true">
      <alignment horizontal="center" vertical="center" wrapText="true"/>
    </xf>
    <xf numFmtId="177" fontId="2" fillId="0" borderId="1" xfId="0" applyNumberFormat="true" applyFont="true" applyBorder="true" applyAlignment="true">
      <alignment horizontal="left" vertical="center" wrapText="true"/>
    </xf>
    <xf numFmtId="0" fontId="6" fillId="0" borderId="1" xfId="0" applyFont="true" applyBorder="true" applyAlignment="true">
      <alignment horizontal="center" vertical="center"/>
    </xf>
    <xf numFmtId="177" fontId="6" fillId="0" borderId="1" xfId="0" applyNumberFormat="true" applyFont="true" applyBorder="true" applyAlignment="true">
      <alignment horizontal="left" vertical="center" wrapText="true"/>
    </xf>
    <xf numFmtId="49" fontId="2" fillId="0" borderId="1" xfId="0" applyNumberFormat="true" applyFont="true" applyFill="true" applyBorder="true" applyAlignment="true">
      <alignment horizontal="center" vertical="center" wrapText="true"/>
    </xf>
    <xf numFmtId="0" fontId="3" fillId="0" borderId="0" xfId="0" applyFont="true" applyFill="true" applyAlignment="true">
      <alignment horizontal="center" vertical="center"/>
    </xf>
    <xf numFmtId="0" fontId="5"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9" fontId="8"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2" fillId="0" borderId="1" xfId="0" applyFont="true" applyBorder="true" applyAlignment="true">
      <alignment horizontal="center"/>
    </xf>
    <xf numFmtId="10" fontId="10"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8" fillId="0" borderId="1" xfId="0" applyFont="true" applyBorder="true" applyAlignment="true">
      <alignment horizontal="right" vertical="center"/>
    </xf>
    <xf numFmtId="9" fontId="2" fillId="0" borderId="1" xfId="0" applyNumberFormat="true" applyFont="true" applyFill="true" applyBorder="true" applyAlignment="true">
      <alignment horizontal="center" vertical="center" wrapText="true"/>
    </xf>
    <xf numFmtId="10" fontId="11" fillId="0" borderId="1" xfId="0" applyNumberFormat="true" applyFont="true" applyFill="true" applyBorder="true" applyAlignment="true">
      <alignment horizontal="center" vertical="center" wrapText="true"/>
    </xf>
    <xf numFmtId="0" fontId="2" fillId="0" borderId="0" xfId="0" applyFont="true" applyBorder="true" applyAlignment="true">
      <alignment horizontal="left"/>
    </xf>
    <xf numFmtId="177" fontId="2" fillId="0" borderId="0" xfId="0" applyNumberFormat="true" applyFont="true" applyFill="true" applyBorder="true"/>
    <xf numFmtId="0" fontId="2" fillId="0" borderId="0" xfId="0" applyFont="true" applyFill="true" applyBorder="true" applyAlignment="true">
      <alignment horizontal="left"/>
    </xf>
    <xf numFmtId="0" fontId="2" fillId="0" borderId="0" xfId="0" applyFont="true" applyFill="true" applyBorder="true"/>
    <xf numFmtId="0" fontId="2" fillId="0" borderId="0" xfId="0" applyFont="true" applyFill="true" applyBorder="true" applyAlignment="true">
      <alignment horizontal="center"/>
    </xf>
    <xf numFmtId="0" fontId="2" fillId="0" borderId="0" xfId="0" applyFont="true" applyBorder="true" applyAlignment="true">
      <alignment horizont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4"/>
  <sheetViews>
    <sheetView tabSelected="1" workbookViewId="0">
      <selection activeCell="A1" sqref="A1:B1"/>
    </sheetView>
  </sheetViews>
  <sheetFormatPr defaultColWidth="9" defaultRowHeight="30" customHeight="true" outlineLevelCol="7"/>
  <cols>
    <col min="1" max="1" width="5" style="3" customWidth="true"/>
    <col min="2" max="2" width="14.625" style="2" customWidth="true"/>
    <col min="3" max="3" width="17.2833333333333" style="4" customWidth="true"/>
    <col min="4" max="4" width="3.25" style="5" customWidth="true"/>
    <col min="5" max="5" width="27.375" style="6" customWidth="true"/>
    <col min="6" max="6" width="11.25" style="7" customWidth="true"/>
    <col min="7" max="7" width="10.875" style="8" customWidth="true"/>
    <col min="8" max="8" width="11.125" style="9" customWidth="true"/>
    <col min="9" max="32" width="9" style="10"/>
    <col min="33" max="16384" width="6.125" style="10"/>
  </cols>
  <sheetData>
    <row r="1" customHeight="true" spans="1:2">
      <c r="A1" s="11" t="s">
        <v>0</v>
      </c>
      <c r="B1" s="11"/>
    </row>
    <row r="2" ht="46" customHeight="true" spans="1:8">
      <c r="A2" s="12" t="s">
        <v>1</v>
      </c>
      <c r="B2" s="12"/>
      <c r="C2" s="12"/>
      <c r="D2" s="12"/>
      <c r="E2" s="25"/>
      <c r="F2" s="12"/>
      <c r="G2" s="25"/>
      <c r="H2" s="12"/>
    </row>
    <row r="3" s="1" customFormat="true" ht="42" customHeight="true" spans="1:8">
      <c r="A3" s="13" t="s">
        <v>2</v>
      </c>
      <c r="B3" s="14" t="s">
        <v>3</v>
      </c>
      <c r="C3" s="15" t="s">
        <v>4</v>
      </c>
      <c r="D3" s="16" t="s">
        <v>5</v>
      </c>
      <c r="E3" s="26"/>
      <c r="F3" s="27" t="s">
        <v>6</v>
      </c>
      <c r="G3" s="28" t="s">
        <v>7</v>
      </c>
      <c r="H3" s="28" t="s">
        <v>8</v>
      </c>
    </row>
    <row r="4" s="2" customFormat="true" ht="51" customHeight="true" spans="1:8">
      <c r="A4" s="17">
        <v>1</v>
      </c>
      <c r="B4" s="18" t="s">
        <v>9</v>
      </c>
      <c r="C4" s="19" t="s">
        <v>10</v>
      </c>
      <c r="D4" s="20">
        <v>1</v>
      </c>
      <c r="E4" s="29" t="s">
        <v>11</v>
      </c>
      <c r="F4" s="30">
        <v>1</v>
      </c>
      <c r="G4" s="31" t="s">
        <v>12</v>
      </c>
      <c r="H4" s="32" t="s">
        <v>13</v>
      </c>
    </row>
    <row r="5" s="2" customFormat="true" customHeight="true" spans="1:8">
      <c r="A5" s="17"/>
      <c r="B5" s="18"/>
      <c r="C5" s="19"/>
      <c r="D5" s="20">
        <v>2</v>
      </c>
      <c r="E5" s="29" t="s">
        <v>14</v>
      </c>
      <c r="F5" s="30">
        <v>1</v>
      </c>
      <c r="G5" s="31" t="s">
        <v>15</v>
      </c>
      <c r="H5" s="33"/>
    </row>
    <row r="6" s="2" customFormat="true" customHeight="true" spans="1:8">
      <c r="A6" s="17"/>
      <c r="B6" s="18"/>
      <c r="C6" s="19"/>
      <c r="D6" s="20">
        <v>3</v>
      </c>
      <c r="E6" s="29" t="s">
        <v>16</v>
      </c>
      <c r="F6" s="34">
        <f>SUM(100%-3.7%)</f>
        <v>0.963</v>
      </c>
      <c r="G6" s="31" t="s">
        <v>17</v>
      </c>
      <c r="H6" s="33"/>
    </row>
    <row r="7" s="2" customFormat="true" customHeight="true" spans="1:8">
      <c r="A7" s="17">
        <v>2</v>
      </c>
      <c r="B7" s="17" t="s">
        <v>18</v>
      </c>
      <c r="C7" s="21" t="s">
        <v>19</v>
      </c>
      <c r="D7" s="20">
        <v>1</v>
      </c>
      <c r="E7" s="29" t="s">
        <v>14</v>
      </c>
      <c r="F7" s="30">
        <v>1</v>
      </c>
      <c r="G7" s="31" t="s">
        <v>20</v>
      </c>
      <c r="H7" s="32" t="s">
        <v>13</v>
      </c>
    </row>
    <row r="8" s="2" customFormat="true" customHeight="true" spans="1:8">
      <c r="A8" s="17"/>
      <c r="B8" s="17"/>
      <c r="C8" s="21"/>
      <c r="D8" s="20">
        <v>2</v>
      </c>
      <c r="E8" s="29" t="s">
        <v>21</v>
      </c>
      <c r="F8" s="34">
        <f>SUM(100%-7.69%)</f>
        <v>0.9231</v>
      </c>
      <c r="G8" s="31" t="s">
        <v>22</v>
      </c>
      <c r="H8" s="33"/>
    </row>
    <row r="9" s="2" customFormat="true" customHeight="true" spans="1:8">
      <c r="A9" s="17"/>
      <c r="B9" s="17"/>
      <c r="C9" s="21"/>
      <c r="D9" s="20">
        <v>3</v>
      </c>
      <c r="E9" s="29" t="s">
        <v>23</v>
      </c>
      <c r="F9" s="30">
        <v>1</v>
      </c>
      <c r="G9" s="31" t="s">
        <v>24</v>
      </c>
      <c r="H9" s="33"/>
    </row>
    <row r="10" s="2" customFormat="true" customHeight="true" spans="1:8">
      <c r="A10" s="17">
        <v>3</v>
      </c>
      <c r="B10" s="17" t="s">
        <v>25</v>
      </c>
      <c r="C10" s="21" t="s">
        <v>26</v>
      </c>
      <c r="D10" s="20">
        <v>1</v>
      </c>
      <c r="E10" s="29" t="s">
        <v>27</v>
      </c>
      <c r="F10" s="30">
        <v>1</v>
      </c>
      <c r="G10" s="31" t="s">
        <v>28</v>
      </c>
      <c r="H10" s="32" t="s">
        <v>13</v>
      </c>
    </row>
    <row r="11" s="2" customFormat="true" customHeight="true" spans="1:8">
      <c r="A11" s="17"/>
      <c r="B11" s="17"/>
      <c r="C11" s="21"/>
      <c r="D11" s="20">
        <v>2</v>
      </c>
      <c r="E11" s="29" t="s">
        <v>29</v>
      </c>
      <c r="F11" s="34">
        <f>SUM(100%-13.64%)</f>
        <v>0.8636</v>
      </c>
      <c r="G11" s="31" t="s">
        <v>30</v>
      </c>
      <c r="H11" s="33"/>
    </row>
    <row r="12" s="2" customFormat="true" customHeight="true" spans="1:8">
      <c r="A12" s="17"/>
      <c r="B12" s="17"/>
      <c r="C12" s="21"/>
      <c r="D12" s="20">
        <v>3</v>
      </c>
      <c r="E12" s="29" t="s">
        <v>31</v>
      </c>
      <c r="F12" s="30">
        <v>1</v>
      </c>
      <c r="G12" s="31" t="s">
        <v>32</v>
      </c>
      <c r="H12" s="33"/>
    </row>
    <row r="13" s="2" customFormat="true" customHeight="true" spans="1:8">
      <c r="A13" s="17">
        <v>4</v>
      </c>
      <c r="B13" s="17" t="s">
        <v>33</v>
      </c>
      <c r="C13" s="21" t="s">
        <v>34</v>
      </c>
      <c r="D13" s="20">
        <v>1</v>
      </c>
      <c r="E13" s="29" t="s">
        <v>29</v>
      </c>
      <c r="F13" s="34">
        <f>SUM(100%-10.34%)</f>
        <v>0.8966</v>
      </c>
      <c r="G13" s="31" t="s">
        <v>35</v>
      </c>
      <c r="H13" s="32" t="s">
        <v>13</v>
      </c>
    </row>
    <row r="14" s="2" customFormat="true" customHeight="true" spans="1:8">
      <c r="A14" s="17"/>
      <c r="B14" s="17"/>
      <c r="C14" s="21"/>
      <c r="D14" s="20">
        <v>2</v>
      </c>
      <c r="E14" s="29" t="s">
        <v>36</v>
      </c>
      <c r="F14" s="30">
        <v>1</v>
      </c>
      <c r="G14" s="31" t="s">
        <v>37</v>
      </c>
      <c r="H14" s="33"/>
    </row>
    <row r="15" s="2" customFormat="true" customHeight="true" spans="1:8">
      <c r="A15" s="17"/>
      <c r="B15" s="17"/>
      <c r="C15" s="21"/>
      <c r="D15" s="20">
        <v>3</v>
      </c>
      <c r="E15" s="29" t="s">
        <v>27</v>
      </c>
      <c r="F15" s="30">
        <v>1</v>
      </c>
      <c r="G15" s="31" t="s">
        <v>38</v>
      </c>
      <c r="H15" s="33"/>
    </row>
    <row r="16" s="2" customFormat="true" customHeight="true" spans="1:8">
      <c r="A16" s="17">
        <v>5</v>
      </c>
      <c r="B16" s="17" t="s">
        <v>39</v>
      </c>
      <c r="C16" s="21" t="s">
        <v>40</v>
      </c>
      <c r="D16" s="20">
        <v>1</v>
      </c>
      <c r="E16" s="29" t="s">
        <v>23</v>
      </c>
      <c r="F16" s="34">
        <f>SUM(100%-4.17%)</f>
        <v>0.9583</v>
      </c>
      <c r="G16" s="31" t="s">
        <v>41</v>
      </c>
      <c r="H16" s="32" t="s">
        <v>13</v>
      </c>
    </row>
    <row r="17" s="2" customFormat="true" customHeight="true" spans="1:8">
      <c r="A17" s="17"/>
      <c r="B17" s="17"/>
      <c r="C17" s="21"/>
      <c r="D17" s="20">
        <v>2</v>
      </c>
      <c r="E17" s="29" t="s">
        <v>42</v>
      </c>
      <c r="F17" s="30">
        <v>1</v>
      </c>
      <c r="G17" s="31" t="s">
        <v>43</v>
      </c>
      <c r="H17" s="33"/>
    </row>
    <row r="18" s="2" customFormat="true" customHeight="true" spans="1:8">
      <c r="A18" s="17"/>
      <c r="B18" s="17"/>
      <c r="C18" s="21"/>
      <c r="D18" s="20">
        <v>3</v>
      </c>
      <c r="E18" s="29" t="s">
        <v>44</v>
      </c>
      <c r="F18" s="30">
        <v>1</v>
      </c>
      <c r="G18" s="31" t="s">
        <v>45</v>
      </c>
      <c r="H18" s="33"/>
    </row>
    <row r="19" s="2" customFormat="true" customHeight="true" spans="1:8">
      <c r="A19" s="17">
        <v>6</v>
      </c>
      <c r="B19" s="17" t="s">
        <v>46</v>
      </c>
      <c r="C19" s="21" t="s">
        <v>47</v>
      </c>
      <c r="D19" s="20">
        <v>1</v>
      </c>
      <c r="E19" s="29" t="s">
        <v>48</v>
      </c>
      <c r="F19" s="30">
        <v>1</v>
      </c>
      <c r="G19" s="31" t="s">
        <v>49</v>
      </c>
      <c r="H19" s="32" t="s">
        <v>13</v>
      </c>
    </row>
    <row r="20" s="2" customFormat="true" customHeight="true" spans="1:8">
      <c r="A20" s="17"/>
      <c r="B20" s="17"/>
      <c r="C20" s="21"/>
      <c r="D20" s="20">
        <v>2</v>
      </c>
      <c r="E20" s="29" t="s">
        <v>50</v>
      </c>
      <c r="F20" s="34">
        <f>SUM(100%-13.64%)</f>
        <v>0.8636</v>
      </c>
      <c r="G20" s="31" t="s">
        <v>51</v>
      </c>
      <c r="H20" s="33"/>
    </row>
    <row r="21" s="2" customFormat="true" customHeight="true" spans="1:8">
      <c r="A21" s="17"/>
      <c r="B21" s="17"/>
      <c r="C21" s="21"/>
      <c r="D21" s="20">
        <v>3</v>
      </c>
      <c r="E21" s="29" t="s">
        <v>52</v>
      </c>
      <c r="F21" s="30">
        <v>1</v>
      </c>
      <c r="G21" s="31" t="s">
        <v>53</v>
      </c>
      <c r="H21" s="33"/>
    </row>
    <row r="22" s="2" customFormat="true" customHeight="true" spans="1:8">
      <c r="A22" s="17">
        <v>7</v>
      </c>
      <c r="B22" s="17" t="s">
        <v>54</v>
      </c>
      <c r="C22" s="21" t="s">
        <v>55</v>
      </c>
      <c r="D22" s="20">
        <v>1</v>
      </c>
      <c r="E22" s="29" t="s">
        <v>16</v>
      </c>
      <c r="F22" s="34">
        <f>SUM(100%-3.85%)</f>
        <v>0.9615</v>
      </c>
      <c r="G22" s="31" t="s">
        <v>56</v>
      </c>
      <c r="H22" s="32" t="s">
        <v>13</v>
      </c>
    </row>
    <row r="23" s="2" customFormat="true" customHeight="true" spans="1:8">
      <c r="A23" s="17"/>
      <c r="B23" s="17"/>
      <c r="C23" s="21"/>
      <c r="D23" s="20">
        <v>2</v>
      </c>
      <c r="E23" s="29" t="s">
        <v>31</v>
      </c>
      <c r="F23" s="30">
        <v>1</v>
      </c>
      <c r="G23" s="31" t="s">
        <v>57</v>
      </c>
      <c r="H23" s="33"/>
    </row>
    <row r="24" s="2" customFormat="true" customHeight="true" spans="1:8">
      <c r="A24" s="17"/>
      <c r="B24" s="17"/>
      <c r="C24" s="21"/>
      <c r="D24" s="20">
        <v>3</v>
      </c>
      <c r="E24" s="29" t="s">
        <v>58</v>
      </c>
      <c r="F24" s="30">
        <v>1</v>
      </c>
      <c r="G24" s="31" t="s">
        <v>59</v>
      </c>
      <c r="H24" s="33"/>
    </row>
    <row r="25" s="2" customFormat="true" customHeight="true" spans="1:8">
      <c r="A25" s="17">
        <v>8</v>
      </c>
      <c r="B25" s="17" t="s">
        <v>60</v>
      </c>
      <c r="C25" s="21" t="s">
        <v>61</v>
      </c>
      <c r="D25" s="20">
        <v>1</v>
      </c>
      <c r="E25" s="29" t="s">
        <v>31</v>
      </c>
      <c r="F25" s="30">
        <v>1</v>
      </c>
      <c r="G25" s="31" t="s">
        <v>62</v>
      </c>
      <c r="H25" s="32" t="s">
        <v>13</v>
      </c>
    </row>
    <row r="26" s="2" customFormat="true" customHeight="true" spans="1:8">
      <c r="A26" s="17"/>
      <c r="B26" s="17"/>
      <c r="C26" s="21"/>
      <c r="D26" s="20">
        <v>2</v>
      </c>
      <c r="E26" s="29" t="s">
        <v>16</v>
      </c>
      <c r="F26" s="34">
        <f>SUM(100%-3.85%)</f>
        <v>0.9615</v>
      </c>
      <c r="G26" s="31" t="s">
        <v>56</v>
      </c>
      <c r="H26" s="33"/>
    </row>
    <row r="27" s="2" customFormat="true" customHeight="true" spans="1:8">
      <c r="A27" s="17"/>
      <c r="B27" s="17"/>
      <c r="C27" s="21"/>
      <c r="D27" s="20">
        <v>3</v>
      </c>
      <c r="E27" s="29" t="s">
        <v>44</v>
      </c>
      <c r="F27" s="30">
        <v>1</v>
      </c>
      <c r="G27" s="31" t="s">
        <v>45</v>
      </c>
      <c r="H27" s="33"/>
    </row>
    <row r="28" s="2" customFormat="true" customHeight="true" spans="1:8">
      <c r="A28" s="17">
        <v>9</v>
      </c>
      <c r="B28" s="17" t="s">
        <v>63</v>
      </c>
      <c r="C28" s="21" t="s">
        <v>64</v>
      </c>
      <c r="D28" s="20">
        <v>1</v>
      </c>
      <c r="E28" s="29" t="s">
        <v>65</v>
      </c>
      <c r="F28" s="34">
        <f>SUM(100%-14.81%)</f>
        <v>0.8519</v>
      </c>
      <c r="G28" s="31" t="s">
        <v>66</v>
      </c>
      <c r="H28" s="32" t="s">
        <v>13</v>
      </c>
    </row>
    <row r="29" s="2" customFormat="true" customHeight="true" spans="1:8">
      <c r="A29" s="17"/>
      <c r="B29" s="17"/>
      <c r="C29" s="21"/>
      <c r="D29" s="20">
        <v>2</v>
      </c>
      <c r="E29" s="29" t="s">
        <v>67</v>
      </c>
      <c r="F29" s="34">
        <f>SUM(100%-7.41%)</f>
        <v>0.9259</v>
      </c>
      <c r="G29" s="31" t="s">
        <v>68</v>
      </c>
      <c r="H29" s="33"/>
    </row>
    <row r="30" s="2" customFormat="true" customHeight="true" spans="1:8">
      <c r="A30" s="17"/>
      <c r="B30" s="17"/>
      <c r="C30" s="21"/>
      <c r="D30" s="20">
        <v>3</v>
      </c>
      <c r="E30" s="29" t="s">
        <v>69</v>
      </c>
      <c r="F30" s="34">
        <f>SUM(100%-16.67%)</f>
        <v>0.8333</v>
      </c>
      <c r="G30" s="31" t="s">
        <v>70</v>
      </c>
      <c r="H30" s="33"/>
    </row>
    <row r="31" s="2" customFormat="true" customHeight="true" spans="1:8">
      <c r="A31" s="17">
        <v>10</v>
      </c>
      <c r="B31" s="17" t="s">
        <v>71</v>
      </c>
      <c r="C31" s="21" t="s">
        <v>72</v>
      </c>
      <c r="D31" s="20">
        <v>1</v>
      </c>
      <c r="E31" s="29" t="s">
        <v>73</v>
      </c>
      <c r="F31" s="30">
        <v>1</v>
      </c>
      <c r="G31" s="31" t="s">
        <v>74</v>
      </c>
      <c r="H31" s="32" t="s">
        <v>13</v>
      </c>
    </row>
    <row r="32" s="2" customFormat="true" customHeight="true" spans="1:8">
      <c r="A32" s="17"/>
      <c r="B32" s="17"/>
      <c r="C32" s="21"/>
      <c r="D32" s="20">
        <v>2</v>
      </c>
      <c r="E32" s="29" t="s">
        <v>50</v>
      </c>
      <c r="F32" s="34">
        <f>SUM(100%-10%)</f>
        <v>0.9</v>
      </c>
      <c r="G32" s="31" t="s">
        <v>75</v>
      </c>
      <c r="H32" s="33"/>
    </row>
    <row r="33" s="2" customFormat="true" customHeight="true" spans="1:8">
      <c r="A33" s="17"/>
      <c r="B33" s="17"/>
      <c r="C33" s="21"/>
      <c r="D33" s="20">
        <v>3</v>
      </c>
      <c r="E33" s="29" t="s">
        <v>76</v>
      </c>
      <c r="F33" s="34">
        <f>SUM(100%-15.38%)</f>
        <v>0.8462</v>
      </c>
      <c r="G33" s="31" t="s">
        <v>77</v>
      </c>
      <c r="H33" s="33"/>
    </row>
    <row r="34" s="2" customFormat="true" customHeight="true" spans="1:8">
      <c r="A34" s="17">
        <v>11</v>
      </c>
      <c r="B34" s="22" t="s">
        <v>78</v>
      </c>
      <c r="C34" s="23" t="s">
        <v>79</v>
      </c>
      <c r="D34" s="20">
        <v>1</v>
      </c>
      <c r="E34" s="29" t="s">
        <v>80</v>
      </c>
      <c r="F34" s="30">
        <v>1</v>
      </c>
      <c r="G34" s="31" t="s">
        <v>81</v>
      </c>
      <c r="H34" s="32" t="s">
        <v>13</v>
      </c>
    </row>
    <row r="35" s="2" customFormat="true" customHeight="true" spans="1:8">
      <c r="A35" s="17"/>
      <c r="B35" s="22"/>
      <c r="C35" s="23"/>
      <c r="D35" s="20">
        <v>2</v>
      </c>
      <c r="E35" s="29" t="s">
        <v>82</v>
      </c>
      <c r="F35" s="30">
        <v>1</v>
      </c>
      <c r="G35" s="31" t="s">
        <v>83</v>
      </c>
      <c r="H35" s="33"/>
    </row>
    <row r="36" s="2" customFormat="true" customHeight="true" spans="1:8">
      <c r="A36" s="17"/>
      <c r="B36" s="22"/>
      <c r="C36" s="23"/>
      <c r="D36" s="20">
        <v>3</v>
      </c>
      <c r="E36" s="29" t="s">
        <v>84</v>
      </c>
      <c r="F36" s="30">
        <v>1</v>
      </c>
      <c r="G36" s="31" t="s">
        <v>85</v>
      </c>
      <c r="H36" s="33"/>
    </row>
    <row r="37" s="2" customFormat="true" ht="45" customHeight="true" spans="1:8">
      <c r="A37" s="17">
        <v>12</v>
      </c>
      <c r="B37" s="18" t="s">
        <v>86</v>
      </c>
      <c r="C37" s="19" t="s">
        <v>87</v>
      </c>
      <c r="D37" s="24">
        <v>1</v>
      </c>
      <c r="E37" s="35" t="s">
        <v>88</v>
      </c>
      <c r="F37" s="30">
        <v>1</v>
      </c>
      <c r="G37" s="31" t="s">
        <v>89</v>
      </c>
      <c r="H37" s="32" t="s">
        <v>13</v>
      </c>
    </row>
    <row r="38" s="2" customFormat="true" ht="45" customHeight="true" spans="1:8">
      <c r="A38" s="17"/>
      <c r="B38" s="18"/>
      <c r="C38" s="19"/>
      <c r="D38" s="24">
        <v>2</v>
      </c>
      <c r="E38" s="35" t="s">
        <v>90</v>
      </c>
      <c r="F38" s="34">
        <f>SUM(100%-15%)</f>
        <v>0.85</v>
      </c>
      <c r="G38" s="31" t="s">
        <v>91</v>
      </c>
      <c r="H38" s="33"/>
    </row>
    <row r="39" s="2" customFormat="true" ht="45" customHeight="true" spans="1:8">
      <c r="A39" s="17"/>
      <c r="B39" s="18"/>
      <c r="C39" s="19"/>
      <c r="D39" s="24" t="s">
        <v>92</v>
      </c>
      <c r="E39" s="35" t="s">
        <v>16</v>
      </c>
      <c r="F39" s="34">
        <f>SUM(100%-3.45%)</f>
        <v>0.9655</v>
      </c>
      <c r="G39" s="31" t="s">
        <v>93</v>
      </c>
      <c r="H39" s="33"/>
    </row>
    <row r="40" s="2" customFormat="true" customHeight="true" spans="1:8">
      <c r="A40" s="17">
        <v>13</v>
      </c>
      <c r="B40" s="18" t="s">
        <v>94</v>
      </c>
      <c r="C40" s="19" t="s">
        <v>95</v>
      </c>
      <c r="D40" s="24">
        <v>1</v>
      </c>
      <c r="E40" s="29" t="s">
        <v>58</v>
      </c>
      <c r="F40" s="30">
        <v>1</v>
      </c>
      <c r="G40" s="31" t="s">
        <v>96</v>
      </c>
      <c r="H40" s="32" t="s">
        <v>13</v>
      </c>
    </row>
    <row r="41" s="2" customFormat="true" customHeight="true" spans="1:8">
      <c r="A41" s="17"/>
      <c r="B41" s="18"/>
      <c r="C41" s="19"/>
      <c r="D41" s="24">
        <v>2</v>
      </c>
      <c r="E41" s="29" t="s">
        <v>97</v>
      </c>
      <c r="F41" s="34">
        <f>SUM(100%-13.64%)</f>
        <v>0.8636</v>
      </c>
      <c r="G41" s="31" t="s">
        <v>98</v>
      </c>
      <c r="H41" s="33"/>
    </row>
    <row r="42" s="2" customFormat="true" customHeight="true" spans="1:8">
      <c r="A42" s="17"/>
      <c r="B42" s="18"/>
      <c r="C42" s="19"/>
      <c r="D42" s="24" t="s">
        <v>92</v>
      </c>
      <c r="E42" s="29" t="s">
        <v>65</v>
      </c>
      <c r="F42" s="34">
        <f>SUM(100%-16.67%)</f>
        <v>0.8333</v>
      </c>
      <c r="G42" s="31" t="s">
        <v>66</v>
      </c>
      <c r="H42" s="33"/>
    </row>
    <row r="43" s="2" customFormat="true" customHeight="true" spans="1:8">
      <c r="A43" s="17">
        <v>14</v>
      </c>
      <c r="B43" s="18" t="s">
        <v>99</v>
      </c>
      <c r="C43" s="19" t="s">
        <v>100</v>
      </c>
      <c r="D43" s="24">
        <v>1</v>
      </c>
      <c r="E43" s="29" t="s">
        <v>101</v>
      </c>
      <c r="F43" s="34">
        <v>0.95</v>
      </c>
      <c r="G43" s="31" t="s">
        <v>102</v>
      </c>
      <c r="H43" s="32" t="s">
        <v>13</v>
      </c>
    </row>
    <row r="44" s="2" customFormat="true" customHeight="true" spans="1:8">
      <c r="A44" s="17"/>
      <c r="B44" s="18"/>
      <c r="C44" s="19"/>
      <c r="D44" s="24">
        <v>2</v>
      </c>
      <c r="E44" s="29" t="s">
        <v>27</v>
      </c>
      <c r="F44" s="34">
        <f>SUM(100%-4.76%)</f>
        <v>0.9524</v>
      </c>
      <c r="G44" s="31" t="s">
        <v>103</v>
      </c>
      <c r="H44" s="33"/>
    </row>
    <row r="45" s="2" customFormat="true" customHeight="true" spans="1:8">
      <c r="A45" s="17"/>
      <c r="B45" s="18"/>
      <c r="C45" s="19"/>
      <c r="D45" s="24" t="s">
        <v>92</v>
      </c>
      <c r="E45" s="29" t="s">
        <v>76</v>
      </c>
      <c r="F45" s="34">
        <f>SUM(100%-12.9%)</f>
        <v>0.871</v>
      </c>
      <c r="G45" s="31" t="s">
        <v>104</v>
      </c>
      <c r="H45" s="33"/>
    </row>
    <row r="46" s="2" customFormat="true" customHeight="true" spans="1:8">
      <c r="A46" s="17">
        <v>15</v>
      </c>
      <c r="B46" s="18" t="s">
        <v>105</v>
      </c>
      <c r="C46" s="19" t="s">
        <v>106</v>
      </c>
      <c r="D46" s="24">
        <v>1</v>
      </c>
      <c r="E46" s="29" t="s">
        <v>23</v>
      </c>
      <c r="F46" s="34">
        <f>SUM(100%-4%)</f>
        <v>0.96</v>
      </c>
      <c r="G46" s="31" t="s">
        <v>107</v>
      </c>
      <c r="H46" s="32" t="s">
        <v>13</v>
      </c>
    </row>
    <row r="47" s="2" customFormat="true" customHeight="true" spans="1:8">
      <c r="A47" s="17"/>
      <c r="B47" s="18"/>
      <c r="C47" s="19"/>
      <c r="D47" s="24">
        <v>2</v>
      </c>
      <c r="E47" s="29" t="s">
        <v>31</v>
      </c>
      <c r="F47" s="30">
        <v>1</v>
      </c>
      <c r="G47" s="31" t="s">
        <v>32</v>
      </c>
      <c r="H47" s="33"/>
    </row>
    <row r="48" s="2" customFormat="true" customHeight="true" spans="1:8">
      <c r="A48" s="17"/>
      <c r="B48" s="18"/>
      <c r="C48" s="19"/>
      <c r="D48" s="24" t="s">
        <v>92</v>
      </c>
      <c r="E48" s="29" t="s">
        <v>16</v>
      </c>
      <c r="F48" s="34">
        <f>SUM(100%-5.56%)</f>
        <v>0.9444</v>
      </c>
      <c r="G48" s="31" t="s">
        <v>93</v>
      </c>
      <c r="H48" s="33"/>
    </row>
    <row r="49" s="2" customFormat="true" customHeight="true" spans="1:8">
      <c r="A49" s="17">
        <v>16</v>
      </c>
      <c r="B49" s="18" t="s">
        <v>108</v>
      </c>
      <c r="C49" s="19" t="s">
        <v>109</v>
      </c>
      <c r="D49" s="24">
        <v>1</v>
      </c>
      <c r="E49" s="29" t="s">
        <v>23</v>
      </c>
      <c r="F49" s="34">
        <f>SUM(100%-3.7%)</f>
        <v>0.963</v>
      </c>
      <c r="G49" s="31" t="s">
        <v>110</v>
      </c>
      <c r="H49" s="32" t="s">
        <v>13</v>
      </c>
    </row>
    <row r="50" s="2" customFormat="true" customHeight="true" spans="1:8">
      <c r="A50" s="17"/>
      <c r="B50" s="18"/>
      <c r="C50" s="19"/>
      <c r="D50" s="24">
        <v>2</v>
      </c>
      <c r="E50" s="29" t="s">
        <v>31</v>
      </c>
      <c r="F50" s="30">
        <v>1</v>
      </c>
      <c r="G50" s="31" t="s">
        <v>32</v>
      </c>
      <c r="H50" s="33"/>
    </row>
    <row r="51" s="2" customFormat="true" customHeight="true" spans="1:8">
      <c r="A51" s="17"/>
      <c r="B51" s="18"/>
      <c r="C51" s="19"/>
      <c r="D51" s="24" t="s">
        <v>92</v>
      </c>
      <c r="E51" s="29" t="s">
        <v>111</v>
      </c>
      <c r="F51" s="34">
        <f>SUM(100%-9.52%)</f>
        <v>0.9048</v>
      </c>
      <c r="G51" s="36" t="s">
        <v>112</v>
      </c>
      <c r="H51" s="37" t="s">
        <v>113</v>
      </c>
    </row>
    <row r="52" s="2" customFormat="true" customHeight="true" spans="1:8">
      <c r="A52" s="17">
        <v>17</v>
      </c>
      <c r="B52" s="18" t="s">
        <v>114</v>
      </c>
      <c r="C52" s="19" t="s">
        <v>115</v>
      </c>
      <c r="D52" s="24">
        <v>1</v>
      </c>
      <c r="E52" s="29" t="s">
        <v>116</v>
      </c>
      <c r="F52" s="38">
        <v>1</v>
      </c>
      <c r="G52" s="31" t="s">
        <v>117</v>
      </c>
      <c r="H52" s="32" t="s">
        <v>13</v>
      </c>
    </row>
    <row r="53" s="2" customFormat="true" customHeight="true" spans="1:8">
      <c r="A53" s="17"/>
      <c r="B53" s="18"/>
      <c r="C53" s="19"/>
      <c r="D53" s="24">
        <v>2</v>
      </c>
      <c r="E53" s="29" t="s">
        <v>118</v>
      </c>
      <c r="F53" s="38">
        <v>1</v>
      </c>
      <c r="G53" s="31" t="s">
        <v>119</v>
      </c>
      <c r="H53" s="33"/>
    </row>
    <row r="54" s="2" customFormat="true" customHeight="true" spans="1:8">
      <c r="A54" s="17"/>
      <c r="B54" s="18"/>
      <c r="C54" s="19"/>
      <c r="D54" s="24" t="s">
        <v>92</v>
      </c>
      <c r="E54" s="29" t="s">
        <v>120</v>
      </c>
      <c r="F54" s="38">
        <v>1</v>
      </c>
      <c r="G54" s="31" t="s">
        <v>121</v>
      </c>
      <c r="H54" s="33"/>
    </row>
    <row r="55" s="2" customFormat="true" customHeight="true" spans="1:8">
      <c r="A55" s="17">
        <v>18</v>
      </c>
      <c r="B55" s="18" t="s">
        <v>122</v>
      </c>
      <c r="C55" s="19" t="s">
        <v>123</v>
      </c>
      <c r="D55" s="24">
        <v>1</v>
      </c>
      <c r="E55" s="29" t="s">
        <v>76</v>
      </c>
      <c r="F55" s="39">
        <f>SUM(100%-20.69%)</f>
        <v>0.7931</v>
      </c>
      <c r="G55" s="31" t="s">
        <v>124</v>
      </c>
      <c r="H55" s="32" t="s">
        <v>13</v>
      </c>
    </row>
    <row r="56" s="2" customFormat="true" customHeight="true" spans="1:8">
      <c r="A56" s="17"/>
      <c r="B56" s="18"/>
      <c r="C56" s="19"/>
      <c r="D56" s="24">
        <v>2</v>
      </c>
      <c r="E56" s="29" t="s">
        <v>69</v>
      </c>
      <c r="F56" s="34">
        <f>SUM(100%-13.33%)</f>
        <v>0.8667</v>
      </c>
      <c r="G56" s="31" t="s">
        <v>125</v>
      </c>
      <c r="H56" s="33"/>
    </row>
    <row r="57" s="2" customFormat="true" customHeight="true" spans="1:8">
      <c r="A57" s="17"/>
      <c r="B57" s="18"/>
      <c r="C57" s="19"/>
      <c r="D57" s="24" t="s">
        <v>92</v>
      </c>
      <c r="E57" s="29" t="s">
        <v>58</v>
      </c>
      <c r="F57" s="30">
        <v>1</v>
      </c>
      <c r="G57" s="31" t="s">
        <v>126</v>
      </c>
      <c r="H57" s="33"/>
    </row>
    <row r="58" s="2" customFormat="true" customHeight="true" spans="1:8">
      <c r="A58" s="17">
        <v>19</v>
      </c>
      <c r="B58" s="18" t="s">
        <v>127</v>
      </c>
      <c r="C58" s="19" t="s">
        <v>128</v>
      </c>
      <c r="D58" s="24">
        <v>1</v>
      </c>
      <c r="E58" s="29" t="s">
        <v>82</v>
      </c>
      <c r="F58" s="30">
        <v>1</v>
      </c>
      <c r="G58" s="31" t="s">
        <v>129</v>
      </c>
      <c r="H58" s="32" t="s">
        <v>13</v>
      </c>
    </row>
    <row r="59" s="2" customFormat="true" customHeight="true" spans="1:8">
      <c r="A59" s="17"/>
      <c r="B59" s="18"/>
      <c r="C59" s="19"/>
      <c r="D59" s="24">
        <v>2</v>
      </c>
      <c r="E59" s="29" t="s">
        <v>76</v>
      </c>
      <c r="F59" s="34">
        <f>SUM(100%-12.5%)</f>
        <v>0.875</v>
      </c>
      <c r="G59" s="31" t="s">
        <v>130</v>
      </c>
      <c r="H59" s="33"/>
    </row>
    <row r="60" s="2" customFormat="true" customHeight="true" spans="1:8">
      <c r="A60" s="17"/>
      <c r="B60" s="18"/>
      <c r="C60" s="19"/>
      <c r="D60" s="24" t="s">
        <v>92</v>
      </c>
      <c r="E60" s="29" t="s">
        <v>131</v>
      </c>
      <c r="F60" s="34">
        <f>SUM(100%-8.33%)</f>
        <v>0.9167</v>
      </c>
      <c r="G60" s="31" t="s">
        <v>132</v>
      </c>
      <c r="H60" s="33"/>
    </row>
    <row r="61" s="2" customFormat="true" customHeight="true" spans="1:8">
      <c r="A61" s="17">
        <v>20</v>
      </c>
      <c r="B61" s="18" t="s">
        <v>133</v>
      </c>
      <c r="C61" s="19" t="s">
        <v>134</v>
      </c>
      <c r="D61" s="24">
        <v>1</v>
      </c>
      <c r="E61" s="29" t="s">
        <v>48</v>
      </c>
      <c r="F61" s="34">
        <f>SUM(100%-3.85%)</f>
        <v>0.9615</v>
      </c>
      <c r="G61" s="31" t="s">
        <v>135</v>
      </c>
      <c r="H61" s="32" t="s">
        <v>13</v>
      </c>
    </row>
    <row r="62" s="2" customFormat="true" customHeight="true" spans="1:8">
      <c r="A62" s="17"/>
      <c r="B62" s="18"/>
      <c r="C62" s="19"/>
      <c r="D62" s="24">
        <v>2</v>
      </c>
      <c r="E62" s="29" t="s">
        <v>50</v>
      </c>
      <c r="F62" s="34">
        <f>100%-9.09%</f>
        <v>0.9091</v>
      </c>
      <c r="G62" s="31" t="s">
        <v>136</v>
      </c>
      <c r="H62" s="33"/>
    </row>
    <row r="63" s="2" customFormat="true" customHeight="true" spans="1:8">
      <c r="A63" s="17"/>
      <c r="B63" s="18"/>
      <c r="C63" s="19"/>
      <c r="D63" s="24" t="s">
        <v>92</v>
      </c>
      <c r="E63" s="29" t="s">
        <v>29</v>
      </c>
      <c r="F63" s="39">
        <f>100%-20%</f>
        <v>0.8</v>
      </c>
      <c r="G63" s="31" t="s">
        <v>137</v>
      </c>
      <c r="H63" s="33"/>
    </row>
    <row r="64" s="2" customFormat="true" customHeight="true" spans="1:8">
      <c r="A64" s="17">
        <v>21</v>
      </c>
      <c r="B64" s="18" t="s">
        <v>138</v>
      </c>
      <c r="C64" s="19" t="s">
        <v>139</v>
      </c>
      <c r="D64" s="24">
        <v>1</v>
      </c>
      <c r="E64" s="29" t="s">
        <v>140</v>
      </c>
      <c r="F64" s="34">
        <f>100%-14.29%</f>
        <v>0.8571</v>
      </c>
      <c r="G64" s="31" t="s">
        <v>141</v>
      </c>
      <c r="H64" s="32" t="s">
        <v>13</v>
      </c>
    </row>
    <row r="65" s="2" customFormat="true" customHeight="true" spans="1:8">
      <c r="A65" s="17"/>
      <c r="B65" s="18"/>
      <c r="C65" s="19"/>
      <c r="D65" s="24">
        <v>2</v>
      </c>
      <c r="E65" s="29" t="s">
        <v>142</v>
      </c>
      <c r="F65" s="30">
        <v>1</v>
      </c>
      <c r="G65" s="31" t="s">
        <v>143</v>
      </c>
      <c r="H65" s="33"/>
    </row>
    <row r="66" s="2" customFormat="true" customHeight="true" spans="1:8">
      <c r="A66" s="17"/>
      <c r="B66" s="18"/>
      <c r="C66" s="19"/>
      <c r="D66" s="24" t="s">
        <v>92</v>
      </c>
      <c r="E66" s="29" t="s">
        <v>76</v>
      </c>
      <c r="F66" s="34">
        <f>100%-18.18%</f>
        <v>0.8182</v>
      </c>
      <c r="G66" s="36" t="s">
        <v>77</v>
      </c>
      <c r="H66" s="33"/>
    </row>
    <row r="67" s="2" customFormat="true" customHeight="true" spans="1:8">
      <c r="A67" s="17">
        <v>22</v>
      </c>
      <c r="B67" s="18" t="s">
        <v>144</v>
      </c>
      <c r="C67" s="19" t="s">
        <v>145</v>
      </c>
      <c r="D67" s="24">
        <v>1</v>
      </c>
      <c r="E67" s="29" t="s">
        <v>90</v>
      </c>
      <c r="F67" s="34">
        <f>100%-15.79%</f>
        <v>0.8421</v>
      </c>
      <c r="G67" s="31" t="s">
        <v>91</v>
      </c>
      <c r="H67" s="32" t="s">
        <v>13</v>
      </c>
    </row>
    <row r="68" s="2" customFormat="true" customHeight="true" spans="1:8">
      <c r="A68" s="17"/>
      <c r="B68" s="18"/>
      <c r="C68" s="19"/>
      <c r="D68" s="24">
        <v>2</v>
      </c>
      <c r="E68" s="29" t="s">
        <v>21</v>
      </c>
      <c r="F68" s="34">
        <f>100%-13.04%</f>
        <v>0.8696</v>
      </c>
      <c r="G68" s="31" t="s">
        <v>22</v>
      </c>
      <c r="H68" s="33"/>
    </row>
    <row r="69" s="2" customFormat="true" customHeight="true" spans="1:8">
      <c r="A69" s="17"/>
      <c r="B69" s="18"/>
      <c r="C69" s="19"/>
      <c r="D69" s="24" t="s">
        <v>92</v>
      </c>
      <c r="E69" s="29" t="s">
        <v>76</v>
      </c>
      <c r="F69" s="34">
        <f>100%-12.5%</f>
        <v>0.875</v>
      </c>
      <c r="G69" s="31" t="s">
        <v>130</v>
      </c>
      <c r="H69" s="33"/>
    </row>
    <row r="70" s="2" customFormat="true" customHeight="true" spans="1:8">
      <c r="A70" s="17">
        <v>23</v>
      </c>
      <c r="B70" s="18" t="s">
        <v>146</v>
      </c>
      <c r="C70" s="19" t="s">
        <v>147</v>
      </c>
      <c r="D70" s="24">
        <v>1</v>
      </c>
      <c r="E70" s="29" t="s">
        <v>148</v>
      </c>
      <c r="F70" s="30">
        <v>1</v>
      </c>
      <c r="G70" s="31" t="s">
        <v>149</v>
      </c>
      <c r="H70" s="32" t="s">
        <v>13</v>
      </c>
    </row>
    <row r="71" s="2" customFormat="true" customHeight="true" spans="1:8">
      <c r="A71" s="17"/>
      <c r="B71" s="18"/>
      <c r="C71" s="19"/>
      <c r="D71" s="24">
        <v>2</v>
      </c>
      <c r="E71" s="29" t="s">
        <v>50</v>
      </c>
      <c r="F71" s="34">
        <f>100%-9.09%</f>
        <v>0.9091</v>
      </c>
      <c r="G71" s="31" t="s">
        <v>150</v>
      </c>
      <c r="H71" s="33"/>
    </row>
    <row r="72" s="2" customFormat="true" customHeight="true" spans="1:8">
      <c r="A72" s="17"/>
      <c r="B72" s="18"/>
      <c r="C72" s="19"/>
      <c r="D72" s="24" t="s">
        <v>92</v>
      </c>
      <c r="E72" s="29" t="s">
        <v>97</v>
      </c>
      <c r="F72" s="34">
        <f>100%-9.68%</f>
        <v>0.9032</v>
      </c>
      <c r="G72" s="31" t="s">
        <v>98</v>
      </c>
      <c r="H72" s="33"/>
    </row>
    <row r="73" s="2" customFormat="true" customHeight="true" spans="1:8">
      <c r="A73" s="17">
        <v>24</v>
      </c>
      <c r="B73" s="18" t="s">
        <v>151</v>
      </c>
      <c r="C73" s="19" t="s">
        <v>152</v>
      </c>
      <c r="D73" s="24">
        <v>1</v>
      </c>
      <c r="E73" s="29" t="s">
        <v>118</v>
      </c>
      <c r="F73" s="30">
        <v>1</v>
      </c>
      <c r="G73" s="31" t="s">
        <v>119</v>
      </c>
      <c r="H73" s="32" t="s">
        <v>13</v>
      </c>
    </row>
    <row r="74" s="2" customFormat="true" customHeight="true" spans="1:8">
      <c r="A74" s="17"/>
      <c r="B74" s="18"/>
      <c r="C74" s="19"/>
      <c r="D74" s="24">
        <v>2</v>
      </c>
      <c r="E74" s="29" t="s">
        <v>153</v>
      </c>
      <c r="F74" s="30">
        <v>1</v>
      </c>
      <c r="G74" s="31" t="s">
        <v>154</v>
      </c>
      <c r="H74" s="33"/>
    </row>
    <row r="75" s="2" customFormat="true" customHeight="true" spans="1:8">
      <c r="A75" s="17"/>
      <c r="B75" s="18"/>
      <c r="C75" s="19"/>
      <c r="D75" s="24" t="s">
        <v>92</v>
      </c>
      <c r="E75" s="29" t="s">
        <v>155</v>
      </c>
      <c r="F75" s="34">
        <f>100%-4.76%</f>
        <v>0.9524</v>
      </c>
      <c r="G75" s="31" t="s">
        <v>156</v>
      </c>
      <c r="H75" s="33"/>
    </row>
    <row r="76" s="2" customFormat="true" customHeight="true" spans="1:8">
      <c r="A76" s="17">
        <v>25</v>
      </c>
      <c r="B76" s="18" t="s">
        <v>157</v>
      </c>
      <c r="C76" s="19" t="s">
        <v>158</v>
      </c>
      <c r="D76" s="24">
        <v>1</v>
      </c>
      <c r="E76" s="29" t="s">
        <v>159</v>
      </c>
      <c r="F76" s="39">
        <f>100%-25%</f>
        <v>0.75</v>
      </c>
      <c r="G76" s="31" t="s">
        <v>160</v>
      </c>
      <c r="H76" s="32" t="s">
        <v>13</v>
      </c>
    </row>
    <row r="77" s="2" customFormat="true" customHeight="true" spans="1:8">
      <c r="A77" s="17"/>
      <c r="B77" s="18"/>
      <c r="C77" s="19"/>
      <c r="D77" s="24">
        <v>2</v>
      </c>
      <c r="E77" s="29" t="s">
        <v>161</v>
      </c>
      <c r="F77" s="34">
        <f>100%-13%</f>
        <v>0.87</v>
      </c>
      <c r="G77" s="31" t="s">
        <v>162</v>
      </c>
      <c r="H77" s="33"/>
    </row>
    <row r="78" s="2" customFormat="true" customHeight="true" spans="1:8">
      <c r="A78" s="17"/>
      <c r="B78" s="18"/>
      <c r="C78" s="19"/>
      <c r="D78" s="24" t="s">
        <v>92</v>
      </c>
      <c r="E78" s="29" t="s">
        <v>58</v>
      </c>
      <c r="F78" s="30">
        <v>1</v>
      </c>
      <c r="G78" s="31" t="s">
        <v>96</v>
      </c>
      <c r="H78" s="33"/>
    </row>
    <row r="79" s="2" customFormat="true" customHeight="true" spans="1:8">
      <c r="A79" s="17">
        <v>26</v>
      </c>
      <c r="B79" s="18" t="s">
        <v>163</v>
      </c>
      <c r="C79" s="19" t="s">
        <v>164</v>
      </c>
      <c r="D79" s="24">
        <v>1</v>
      </c>
      <c r="E79" s="29" t="s">
        <v>161</v>
      </c>
      <c r="F79" s="34">
        <f>100%-8%</f>
        <v>0.92</v>
      </c>
      <c r="G79" s="31" t="s">
        <v>162</v>
      </c>
      <c r="H79" s="32" t="s">
        <v>13</v>
      </c>
    </row>
    <row r="80" s="2" customFormat="true" customHeight="true" spans="1:8">
      <c r="A80" s="17"/>
      <c r="B80" s="18"/>
      <c r="C80" s="19"/>
      <c r="D80" s="24">
        <v>2</v>
      </c>
      <c r="E80" s="29" t="s">
        <v>69</v>
      </c>
      <c r="F80" s="39">
        <f>100%-22.22%</f>
        <v>0.7778</v>
      </c>
      <c r="G80" s="31" t="s">
        <v>70</v>
      </c>
      <c r="H80" s="33"/>
    </row>
    <row r="81" s="2" customFormat="true" customHeight="true" spans="1:8">
      <c r="A81" s="17"/>
      <c r="B81" s="18"/>
      <c r="C81" s="19"/>
      <c r="D81" s="24" t="s">
        <v>92</v>
      </c>
      <c r="E81" s="29" t="s">
        <v>159</v>
      </c>
      <c r="F81" s="39">
        <f>100%-25%</f>
        <v>0.75</v>
      </c>
      <c r="G81" s="31" t="s">
        <v>160</v>
      </c>
      <c r="H81" s="33"/>
    </row>
    <row r="82" s="2" customFormat="true" customHeight="true" spans="1:8">
      <c r="A82" s="17">
        <v>27</v>
      </c>
      <c r="B82" s="18" t="s">
        <v>165</v>
      </c>
      <c r="C82" s="19" t="s">
        <v>166</v>
      </c>
      <c r="D82" s="24">
        <v>1</v>
      </c>
      <c r="E82" s="29" t="s">
        <v>21</v>
      </c>
      <c r="F82" s="34">
        <f>100%-3.7%</f>
        <v>0.963</v>
      </c>
      <c r="G82" s="31" t="s">
        <v>167</v>
      </c>
      <c r="H82" s="32" t="s">
        <v>13</v>
      </c>
    </row>
    <row r="83" s="2" customFormat="true" customHeight="true" spans="1:8">
      <c r="A83" s="17"/>
      <c r="B83" s="18"/>
      <c r="C83" s="19"/>
      <c r="D83" s="24">
        <v>2</v>
      </c>
      <c r="E83" s="29" t="s">
        <v>50</v>
      </c>
      <c r="F83" s="34">
        <f>100%-7.69%</f>
        <v>0.9231</v>
      </c>
      <c r="G83" s="31" t="s">
        <v>51</v>
      </c>
      <c r="H83" s="33"/>
    </row>
    <row r="84" s="2" customFormat="true" customHeight="true" spans="1:8">
      <c r="A84" s="17"/>
      <c r="B84" s="18"/>
      <c r="C84" s="19"/>
      <c r="D84" s="24" t="s">
        <v>92</v>
      </c>
      <c r="E84" s="29" t="s">
        <v>27</v>
      </c>
      <c r="F84" s="38">
        <v>1</v>
      </c>
      <c r="G84" s="31" t="s">
        <v>103</v>
      </c>
      <c r="H84" s="33"/>
    </row>
    <row r="85" s="2" customFormat="true" customHeight="true" spans="1:8">
      <c r="A85" s="17">
        <v>28</v>
      </c>
      <c r="B85" s="18" t="s">
        <v>168</v>
      </c>
      <c r="C85" s="19" t="s">
        <v>169</v>
      </c>
      <c r="D85" s="24">
        <v>1</v>
      </c>
      <c r="E85" s="29" t="s">
        <v>58</v>
      </c>
      <c r="F85" s="38">
        <v>1</v>
      </c>
      <c r="G85" s="31" t="s">
        <v>170</v>
      </c>
      <c r="H85" s="32" t="s">
        <v>13</v>
      </c>
    </row>
    <row r="86" s="2" customFormat="true" customHeight="true" spans="1:8">
      <c r="A86" s="17"/>
      <c r="B86" s="18"/>
      <c r="C86" s="19"/>
      <c r="D86" s="24">
        <v>2</v>
      </c>
      <c r="E86" s="29" t="s">
        <v>31</v>
      </c>
      <c r="F86" s="38">
        <v>1</v>
      </c>
      <c r="G86" s="31" t="s">
        <v>171</v>
      </c>
      <c r="H86" s="33"/>
    </row>
    <row r="87" s="2" customFormat="true" customHeight="true" spans="1:8">
      <c r="A87" s="17"/>
      <c r="B87" s="18"/>
      <c r="C87" s="19"/>
      <c r="D87" s="24" t="s">
        <v>92</v>
      </c>
      <c r="E87" s="29" t="s">
        <v>50</v>
      </c>
      <c r="F87" s="34">
        <f>100%-7.69%</f>
        <v>0.9231</v>
      </c>
      <c r="G87" s="31" t="s">
        <v>51</v>
      </c>
      <c r="H87" s="33"/>
    </row>
    <row r="88" s="2" customFormat="true" customHeight="true" spans="1:8">
      <c r="A88" s="17">
        <v>29</v>
      </c>
      <c r="B88" s="18" t="s">
        <v>172</v>
      </c>
      <c r="C88" s="19" t="s">
        <v>173</v>
      </c>
      <c r="D88" s="24">
        <v>1</v>
      </c>
      <c r="E88" s="29" t="s">
        <v>76</v>
      </c>
      <c r="F88" s="34">
        <f>100%-10.34%</f>
        <v>0.8966</v>
      </c>
      <c r="G88" s="31" t="s">
        <v>174</v>
      </c>
      <c r="H88" s="32" t="s">
        <v>13</v>
      </c>
    </row>
    <row r="89" s="2" customFormat="true" customHeight="true" spans="1:8">
      <c r="A89" s="17"/>
      <c r="B89" s="18"/>
      <c r="C89" s="19"/>
      <c r="D89" s="24">
        <v>2</v>
      </c>
      <c r="E89" s="29" t="s">
        <v>50</v>
      </c>
      <c r="F89" s="34">
        <f>100%-11.11%</f>
        <v>0.8889</v>
      </c>
      <c r="G89" s="31" t="s">
        <v>51</v>
      </c>
      <c r="H89" s="33"/>
    </row>
    <row r="90" s="2" customFormat="true" customHeight="true" spans="1:8">
      <c r="A90" s="17"/>
      <c r="B90" s="18"/>
      <c r="C90" s="19"/>
      <c r="D90" s="24" t="s">
        <v>92</v>
      </c>
      <c r="E90" s="29" t="s">
        <v>27</v>
      </c>
      <c r="F90" s="34">
        <f>100%-4.76%</f>
        <v>0.9524</v>
      </c>
      <c r="G90" s="31" t="s">
        <v>175</v>
      </c>
      <c r="H90" s="33"/>
    </row>
    <row r="91" s="2" customFormat="true" customHeight="true" spans="1:8">
      <c r="A91" s="17">
        <v>30</v>
      </c>
      <c r="B91" s="18" t="s">
        <v>176</v>
      </c>
      <c r="C91" s="19" t="s">
        <v>177</v>
      </c>
      <c r="D91" s="24">
        <v>1</v>
      </c>
      <c r="E91" s="29" t="s">
        <v>23</v>
      </c>
      <c r="F91" s="34">
        <f>100%-5%</f>
        <v>0.95</v>
      </c>
      <c r="G91" s="31" t="s">
        <v>178</v>
      </c>
      <c r="H91" s="32" t="s">
        <v>13</v>
      </c>
    </row>
    <row r="92" s="2" customFormat="true" customHeight="true" spans="1:8">
      <c r="A92" s="17"/>
      <c r="B92" s="18"/>
      <c r="C92" s="19"/>
      <c r="D92" s="24">
        <v>2</v>
      </c>
      <c r="E92" s="29" t="s">
        <v>31</v>
      </c>
      <c r="F92" s="38">
        <v>1</v>
      </c>
      <c r="G92" s="31" t="s">
        <v>179</v>
      </c>
      <c r="H92" s="33"/>
    </row>
    <row r="93" s="2" customFormat="true" customHeight="true" spans="1:8">
      <c r="A93" s="17"/>
      <c r="B93" s="18"/>
      <c r="C93" s="19"/>
      <c r="D93" s="24" t="s">
        <v>92</v>
      </c>
      <c r="E93" s="29" t="s">
        <v>36</v>
      </c>
      <c r="F93" s="38">
        <v>1</v>
      </c>
      <c r="G93" s="31" t="s">
        <v>180</v>
      </c>
      <c r="H93" s="33"/>
    </row>
    <row r="94" s="2" customFormat="true" customHeight="true" spans="1:8">
      <c r="A94" s="17">
        <v>31</v>
      </c>
      <c r="B94" s="18" t="s">
        <v>181</v>
      </c>
      <c r="C94" s="19" t="s">
        <v>182</v>
      </c>
      <c r="D94" s="24">
        <v>1</v>
      </c>
      <c r="E94" s="29" t="s">
        <v>58</v>
      </c>
      <c r="F94" s="30">
        <v>1</v>
      </c>
      <c r="G94" s="31" t="s">
        <v>126</v>
      </c>
      <c r="H94" s="32" t="s">
        <v>13</v>
      </c>
    </row>
    <row r="95" s="2" customFormat="true" customHeight="true" spans="1:8">
      <c r="A95" s="17"/>
      <c r="B95" s="18"/>
      <c r="C95" s="19"/>
      <c r="D95" s="24">
        <v>2</v>
      </c>
      <c r="E95" s="29" t="s">
        <v>50</v>
      </c>
      <c r="F95" s="34">
        <f>100%-7.69%</f>
        <v>0.9231</v>
      </c>
      <c r="G95" s="31" t="s">
        <v>51</v>
      </c>
      <c r="H95" s="33"/>
    </row>
    <row r="96" s="2" customFormat="true" customHeight="true" spans="1:8">
      <c r="A96" s="17"/>
      <c r="B96" s="18"/>
      <c r="C96" s="19"/>
      <c r="D96" s="24" t="s">
        <v>92</v>
      </c>
      <c r="E96" s="29" t="s">
        <v>67</v>
      </c>
      <c r="F96" s="34">
        <f>100%-7.41%</f>
        <v>0.9259</v>
      </c>
      <c r="G96" s="31" t="s">
        <v>183</v>
      </c>
      <c r="H96" s="33"/>
    </row>
    <row r="97" s="2" customFormat="true" customHeight="true" spans="1:8">
      <c r="A97" s="17">
        <v>32</v>
      </c>
      <c r="B97" s="18" t="s">
        <v>184</v>
      </c>
      <c r="C97" s="19" t="s">
        <v>185</v>
      </c>
      <c r="D97" s="24">
        <v>1</v>
      </c>
      <c r="E97" s="29" t="s">
        <v>31</v>
      </c>
      <c r="F97" s="30">
        <v>1</v>
      </c>
      <c r="G97" s="31" t="s">
        <v>186</v>
      </c>
      <c r="H97" s="32" t="s">
        <v>13</v>
      </c>
    </row>
    <row r="98" s="2" customFormat="true" customHeight="true" spans="1:8">
      <c r="A98" s="17"/>
      <c r="B98" s="18"/>
      <c r="C98" s="19"/>
      <c r="D98" s="24">
        <v>2</v>
      </c>
      <c r="E98" s="29" t="s">
        <v>131</v>
      </c>
      <c r="F98" s="34">
        <f>100%-10.71%</f>
        <v>0.8929</v>
      </c>
      <c r="G98" s="36" t="s">
        <v>132</v>
      </c>
      <c r="H98" s="33"/>
    </row>
    <row r="99" s="2" customFormat="true" customHeight="true" spans="1:8">
      <c r="A99" s="17"/>
      <c r="B99" s="18"/>
      <c r="C99" s="19"/>
      <c r="D99" s="24" t="s">
        <v>92</v>
      </c>
      <c r="E99" s="29" t="s">
        <v>58</v>
      </c>
      <c r="F99" s="30">
        <v>1</v>
      </c>
      <c r="G99" s="31" t="s">
        <v>126</v>
      </c>
      <c r="H99" s="33"/>
    </row>
    <row r="100" s="2" customFormat="true" customHeight="true" spans="1:8">
      <c r="A100" s="17">
        <v>33</v>
      </c>
      <c r="B100" s="18" t="s">
        <v>187</v>
      </c>
      <c r="C100" s="19" t="s">
        <v>188</v>
      </c>
      <c r="D100" s="24">
        <v>1</v>
      </c>
      <c r="E100" s="29" t="s">
        <v>97</v>
      </c>
      <c r="F100" s="34">
        <f>100%-3.13%</f>
        <v>0.9687</v>
      </c>
      <c r="G100" s="31" t="s">
        <v>189</v>
      </c>
      <c r="H100" s="32" t="s">
        <v>13</v>
      </c>
    </row>
    <row r="101" s="2" customFormat="true" customHeight="true" spans="1:8">
      <c r="A101" s="17"/>
      <c r="B101" s="18"/>
      <c r="C101" s="19"/>
      <c r="D101" s="24">
        <v>2</v>
      </c>
      <c r="E101" s="29" t="s">
        <v>16</v>
      </c>
      <c r="F101" s="34">
        <f>100%-3.7%</f>
        <v>0.963</v>
      </c>
      <c r="G101" s="31" t="s">
        <v>17</v>
      </c>
      <c r="H101" s="33"/>
    </row>
    <row r="102" s="2" customFormat="true" customHeight="true" spans="1:8">
      <c r="A102" s="17"/>
      <c r="B102" s="18"/>
      <c r="C102" s="19"/>
      <c r="D102" s="24" t="s">
        <v>92</v>
      </c>
      <c r="E102" s="29" t="s">
        <v>14</v>
      </c>
      <c r="F102" s="34">
        <f>100%-4.35%</f>
        <v>0.9565</v>
      </c>
      <c r="G102" s="31" t="s">
        <v>15</v>
      </c>
      <c r="H102" s="33"/>
    </row>
    <row r="103" s="2" customFormat="true" customHeight="true" spans="1:8">
      <c r="A103" s="3"/>
      <c r="C103" s="40"/>
      <c r="D103" s="41"/>
      <c r="E103" s="42"/>
      <c r="F103" s="43"/>
      <c r="G103" s="44"/>
      <c r="H103" s="45"/>
    </row>
    <row r="104" s="2" customFormat="true" customHeight="true" spans="1:8">
      <c r="A104" s="3"/>
      <c r="C104" s="40"/>
      <c r="D104" s="41"/>
      <c r="E104" s="42"/>
      <c r="F104" s="43"/>
      <c r="G104" s="44"/>
      <c r="H104" s="45"/>
    </row>
  </sheetData>
  <mergeCells count="102">
    <mergeCell ref="A1:B1"/>
    <mergeCell ref="A2:H2"/>
    <mergeCell ref="D3:E3"/>
    <mergeCell ref="A4:A6"/>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00:A102"/>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1:B93"/>
    <mergeCell ref="B94:B96"/>
    <mergeCell ref="B97:B99"/>
    <mergeCell ref="B100:B102"/>
    <mergeCell ref="C4:C6"/>
    <mergeCell ref="C7:C9"/>
    <mergeCell ref="C10:C12"/>
    <mergeCell ref="C13:C15"/>
    <mergeCell ref="C16:C18"/>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1:C93"/>
    <mergeCell ref="C94:C96"/>
    <mergeCell ref="C97:C99"/>
    <mergeCell ref="C100:C102"/>
  </mergeCells>
  <pageMargins left="0.196527777777778" right="0.196527777777778" top="0.314583333333333" bottom="0.314583333333333"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2006-09-22T16:00:00Z</dcterms:created>
  <dcterms:modified xsi:type="dcterms:W3CDTF">2021-12-15T15:24:54Z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